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indergarten_5th Grade" sheetId="1" r:id="rId4"/>
    <sheet state="visible" name="Calculator" sheetId="2" r:id="rId5"/>
  </sheets>
  <definedNames/>
  <calcPr/>
  <extLst>
    <ext uri="GoogleSheetsCustomDataVersion2">
      <go:sheetsCustomData xmlns:go="http://customooxmlschemas.google.com/" r:id="rId6" roundtripDataChecksum="JoJzqlwf0wLmqpu2jylxBgcY8NmnAbxBMacB0jC1qZg="/>
    </ext>
  </extLst>
</workbook>
</file>

<file path=xl/sharedStrings.xml><?xml version="1.0" encoding="utf-8"?>
<sst xmlns="http://schemas.openxmlformats.org/spreadsheetml/2006/main" count="32" uniqueCount="29">
  <si>
    <t>Annual Tuition</t>
  </si>
  <si>
    <t>% of CTE</t>
  </si>
  <si>
    <t>10-Pay Schedule</t>
  </si>
  <si>
    <t>Multiplied</t>
  </si>
  <si>
    <t>To determine rate of tuition, begin by finding adjusted gross income in conjunction with # in household.</t>
  </si>
  <si>
    <t>Adjusted gross income will typically fall between two numbers- exact tuition rate can be determined by multplying the % by adjusted gross income</t>
  </si>
  <si>
    <t>Monthly rate is the annual rate divided by twelve.</t>
  </si>
  <si>
    <t>Incomes that exceed rate chart are charged full-tuition</t>
  </si>
  <si>
    <t>All rates assume a three-person household. (Explanation: Single-parent, one child scenario drives rate up.)</t>
  </si>
  <si>
    <t>What is the Family's last name?</t>
  </si>
  <si>
    <t>What is the family's adjusted gross income?</t>
  </si>
  <si>
    <t>1040 EZ line 4, 1040 A line 21, 1040 line 37.</t>
  </si>
  <si>
    <t>How many people are in the household?</t>
  </si>
  <si>
    <t>How many children are enrolled?</t>
  </si>
  <si>
    <t>Students beyond 3 are Free  Enter 1 ,2 or 3</t>
  </si>
  <si>
    <t>The Family's poverty level is:</t>
  </si>
  <si>
    <t>ADJUSTED TUITION</t>
  </si>
  <si>
    <t>Tuition per child per payment (10 payments) is:</t>
  </si>
  <si>
    <t xml:space="preserve"> </t>
  </si>
  <si>
    <t>Tuition per child per year is:</t>
  </si>
  <si>
    <t>Total tuition per month is:</t>
  </si>
  <si>
    <t>Total annual tuition for the family is:</t>
  </si>
  <si>
    <t>Percentage of the family's income spent on tuition:</t>
  </si>
  <si>
    <t>!!   % of income should not exceed 10% for a 1-3.99 poverty ranking or 12% for families greater than 4%  !!</t>
  </si>
  <si>
    <t>TUITION ADJUSTMENT FOR MORE THAN 2 STUDENTS</t>
  </si>
  <si>
    <t>4th child + free</t>
  </si>
  <si>
    <t>Adjusted Annual Tuition when poverty b/w 1-2.99% and % of income greater than 10% OR Poverty range more than 3 and % of income greater than 12 - AND Fees larger than minimum pay</t>
  </si>
  <si>
    <t>Scholarship per student:</t>
  </si>
  <si>
    <t>Adjusted scholarship per student: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</si>
</sst>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 &quot;&quot;$&quot;* #,##0.00&quot; &quot;;&quot; &quot;&quot;$&quot;* (#,##0.00);&quot; &quot;&quot;$&quot;* &quot;-&quot;??&quot; &quot;"/>
    <numFmt numFmtId="165" formatCode="0.0%"/>
    <numFmt numFmtId="166" formatCode="&quot;$&quot;#,##0"/>
    <numFmt numFmtId="167" formatCode="&quot;$&quot;#,##0.00"/>
  </numFmts>
  <fonts count="13">
    <font>
      <sz val="10.0"/>
      <color rgb="FF000000"/>
      <name val="Helvetica Neue"/>
      <scheme val="minor"/>
    </font>
    <font>
      <sz val="10.0"/>
      <color rgb="FF000000"/>
      <name val="Arial"/>
    </font>
    <font>
      <b/>
      <sz val="10.0"/>
      <color rgb="FF000000"/>
      <name val="Arial"/>
    </font>
    <font/>
    <font>
      <b/>
      <sz val="12.0"/>
      <color rgb="FF000000"/>
      <name val="Arial"/>
    </font>
    <font>
      <sz val="12.0"/>
      <color rgb="FF000000"/>
      <name val="Arial"/>
    </font>
    <font>
      <sz val="9.0"/>
      <color theme="1"/>
      <name val="Helvetica"/>
    </font>
    <font>
      <i/>
      <sz val="8.0"/>
      <color rgb="FF000000"/>
      <name val="Arial"/>
    </font>
    <font>
      <sz val="10.0"/>
      <color rgb="FFDD0806"/>
      <name val="Arial"/>
    </font>
    <font>
      <b/>
      <sz val="11.0"/>
      <color rgb="FF000000"/>
      <name val="Arial"/>
    </font>
    <font>
      <b/>
      <sz val="10.0"/>
      <color rgb="FFDD0806"/>
      <name val="Arial"/>
    </font>
    <font>
      <b/>
      <sz val="9.0"/>
      <color rgb="FF000000"/>
      <name val="Arial"/>
    </font>
    <font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right/>
      <top/>
      <bottom/>
    </border>
    <border>
      <left/>
      <right/>
      <top/>
      <bottom/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right style="thin">
        <color rgb="FF000000"/>
      </right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center" vertical="bottom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vertical="bottom"/>
    </xf>
    <xf borderId="5" fillId="0" fontId="2" numFmtId="49" xfId="0" applyAlignment="1" applyBorder="1" applyFont="1" applyNumberFormat="1">
      <alignment vertical="bottom"/>
    </xf>
    <xf borderId="1" fillId="0" fontId="2" numFmtId="49" xfId="0" applyAlignment="1" applyBorder="1" applyFont="1" applyNumberFormat="1">
      <alignment horizontal="center" vertical="bottom"/>
    </xf>
    <xf borderId="5" fillId="0" fontId="2" numFmtId="49" xfId="0" applyAlignment="1" applyBorder="1" applyFont="1" applyNumberFormat="1">
      <alignment horizontal="left" vertical="bottom"/>
    </xf>
    <xf borderId="1" fillId="0" fontId="2" numFmtId="0" xfId="0" applyAlignment="1" applyBorder="1" applyFont="1">
      <alignment horizontal="center" vertical="bottom"/>
    </xf>
    <xf borderId="1" fillId="0" fontId="2" numFmtId="10" xfId="0" applyAlignment="1" applyBorder="1" applyFont="1" applyNumberFormat="1">
      <alignment horizontal="center" vertical="bottom"/>
    </xf>
    <xf borderId="6" fillId="2" fontId="1" numFmtId="164" xfId="0" applyAlignment="1" applyBorder="1" applyFill="1" applyFont="1" applyNumberFormat="1">
      <alignment horizontal="left" readingOrder="1" vertical="bottom"/>
    </xf>
    <xf borderId="7" fillId="2" fontId="1" numFmtId="165" xfId="0" applyAlignment="1" applyBorder="1" applyFont="1" applyNumberFormat="1">
      <alignment horizontal="right" vertical="bottom"/>
    </xf>
    <xf borderId="3" fillId="0" fontId="1" numFmtId="164" xfId="0" applyAlignment="1" applyBorder="1" applyFont="1" applyNumberFormat="1">
      <alignment vertical="bottom"/>
    </xf>
    <xf borderId="7" fillId="2" fontId="1" numFmtId="0" xfId="0" applyAlignment="1" applyBorder="1" applyFont="1">
      <alignment horizontal="left" vertical="bottom"/>
    </xf>
    <xf borderId="4" fillId="0" fontId="1" numFmtId="164" xfId="0" applyAlignment="1" applyBorder="1" applyFont="1" applyNumberFormat="1">
      <alignment vertical="bottom"/>
    </xf>
    <xf borderId="1" fillId="0" fontId="1" numFmtId="10" xfId="0" applyAlignment="1" applyBorder="1" applyFont="1" applyNumberFormat="1">
      <alignment vertical="bottom"/>
    </xf>
    <xf borderId="1" fillId="0" fontId="1" numFmtId="164" xfId="0" applyAlignment="1" applyBorder="1" applyFont="1" applyNumberFormat="1">
      <alignment vertical="bottom"/>
    </xf>
    <xf borderId="8" fillId="0" fontId="1" numFmtId="164" xfId="0" applyAlignment="1" applyBorder="1" applyFont="1" applyNumberFormat="1">
      <alignment vertical="bottom"/>
    </xf>
    <xf borderId="8" fillId="0" fontId="1" numFmtId="165" xfId="0" applyAlignment="1" applyBorder="1" applyFont="1" applyNumberFormat="1">
      <alignment horizontal="right" vertical="bottom"/>
    </xf>
    <xf borderId="2" fillId="0" fontId="1" numFmtId="164" xfId="0" applyAlignment="1" applyBorder="1" applyFont="1" applyNumberFormat="1">
      <alignment vertical="bottom"/>
    </xf>
    <xf borderId="1" fillId="0" fontId="1" numFmtId="165" xfId="0" applyAlignment="1" applyBorder="1" applyFont="1" applyNumberFormat="1">
      <alignment horizontal="right" vertical="bottom"/>
    </xf>
    <xf borderId="5" fillId="0" fontId="1" numFmtId="164" xfId="0" applyAlignment="1" applyBorder="1" applyFont="1" applyNumberFormat="1">
      <alignment vertical="bottom"/>
    </xf>
    <xf borderId="9" fillId="0" fontId="1" numFmtId="164" xfId="0" applyAlignment="1" applyBorder="1" applyFont="1" applyNumberFormat="1">
      <alignment vertical="bottom"/>
    </xf>
    <xf borderId="4" fillId="0" fontId="1" numFmtId="165" xfId="0" applyAlignment="1" applyBorder="1" applyFont="1" applyNumberFormat="1">
      <alignment horizontal="right" vertical="bottom"/>
    </xf>
    <xf borderId="2" fillId="0" fontId="1" numFmtId="164" xfId="0" applyAlignment="1" applyBorder="1" applyFont="1" applyNumberFormat="1">
      <alignment readingOrder="0" vertical="bottom"/>
    </xf>
    <xf borderId="7" fillId="2" fontId="1" numFmtId="164" xfId="0" applyAlignment="1" applyBorder="1" applyFont="1" applyNumberFormat="1">
      <alignment readingOrder="0" vertical="bottom"/>
    </xf>
    <xf borderId="4" fillId="0" fontId="1" numFmtId="10" xfId="0" applyAlignment="1" applyBorder="1" applyFont="1" applyNumberFormat="1">
      <alignment vertical="bottom"/>
    </xf>
    <xf borderId="8" fillId="0" fontId="1" numFmtId="0" xfId="0" applyAlignment="1" applyBorder="1" applyFont="1">
      <alignment horizontal="left" vertical="bottom"/>
    </xf>
    <xf borderId="8" fillId="0" fontId="1" numFmtId="0" xfId="0" applyAlignment="1" applyBorder="1" applyFont="1">
      <alignment vertical="bottom"/>
    </xf>
    <xf borderId="1" fillId="0" fontId="1" numFmtId="49" xfId="0" applyAlignment="1" applyBorder="1" applyFont="1" applyNumberFormat="1">
      <alignment vertical="bottom"/>
    </xf>
    <xf borderId="1" fillId="0" fontId="2" numFmtId="0" xfId="0" applyAlignment="1" applyBorder="1" applyFont="1">
      <alignment horizontal="left" vertical="bottom"/>
    </xf>
    <xf borderId="1" fillId="0" fontId="1" numFmtId="164" xfId="0" applyAlignment="1" applyBorder="1" applyFont="1" applyNumberFormat="1">
      <alignment horizontal="left" vertical="bottom"/>
    </xf>
    <xf borderId="10" fillId="0" fontId="1" numFmtId="0" xfId="0" applyAlignment="1" applyBorder="1" applyFont="1">
      <alignment vertical="bottom"/>
    </xf>
    <xf borderId="11" fillId="0" fontId="4" numFmtId="49" xfId="0" applyAlignment="1" applyBorder="1" applyFont="1" applyNumberFormat="1">
      <alignment vertical="bottom"/>
    </xf>
    <xf borderId="11" fillId="2" fontId="4" numFmtId="49" xfId="0" applyAlignment="1" applyBorder="1" applyFont="1" applyNumberFormat="1">
      <alignment readingOrder="0" vertical="bottom"/>
    </xf>
    <xf borderId="12" fillId="0" fontId="2" numFmtId="0" xfId="0" applyAlignment="1" applyBorder="1" applyFont="1">
      <alignment vertical="bottom"/>
    </xf>
    <xf borderId="13" fillId="0" fontId="1" numFmtId="0" xfId="0" applyAlignment="1" applyBorder="1" applyFont="1">
      <alignment vertical="bottom"/>
    </xf>
    <xf borderId="14" fillId="0" fontId="5" numFmtId="0" xfId="0" applyAlignment="1" applyBorder="1" applyFont="1">
      <alignment vertical="bottom"/>
    </xf>
    <xf borderId="15" fillId="3" fontId="6" numFmtId="166" xfId="0" applyAlignment="1" applyBorder="1" applyFill="1" applyFont="1" applyNumberFormat="1">
      <alignment readingOrder="0" shrinkToFit="0" vertical="top" wrapText="1"/>
    </xf>
    <xf borderId="13" fillId="4" fontId="7" numFmtId="49" xfId="0" applyAlignment="1" applyBorder="1" applyFill="1" applyFont="1" applyNumberFormat="1">
      <alignment shrinkToFit="0" vertical="top" wrapText="1"/>
    </xf>
    <xf borderId="16" fillId="0" fontId="5" numFmtId="0" xfId="0" applyAlignment="1" applyBorder="1" applyFont="1">
      <alignment vertical="bottom"/>
    </xf>
    <xf borderId="11" fillId="2" fontId="5" numFmtId="0" xfId="0" applyAlignment="1" applyBorder="1" applyFont="1">
      <alignment readingOrder="0" vertical="bottom"/>
    </xf>
    <xf borderId="12" fillId="0" fontId="1" numFmtId="0" xfId="0" applyAlignment="1" applyBorder="1" applyFont="1">
      <alignment vertical="bottom"/>
    </xf>
    <xf borderId="13" fillId="0" fontId="4" numFmtId="0" xfId="0" applyAlignment="1" applyBorder="1" applyFont="1">
      <alignment vertical="bottom"/>
    </xf>
    <xf borderId="13" fillId="0" fontId="5" numFmtId="0" xfId="0" applyAlignment="1" applyBorder="1" applyFont="1">
      <alignment vertical="bottom"/>
    </xf>
    <xf borderId="11" fillId="2" fontId="5" numFmtId="0" xfId="0" applyAlignment="1" applyBorder="1" applyFont="1">
      <alignment vertical="bottom"/>
    </xf>
    <xf borderId="17" fillId="0" fontId="8" numFmtId="49" xfId="0" applyAlignment="1" applyBorder="1" applyFont="1" applyNumberFormat="1">
      <alignment horizontal="center" vertical="bottom"/>
    </xf>
    <xf borderId="11" fillId="0" fontId="9" numFmtId="49" xfId="0" applyAlignment="1" applyBorder="1" applyFont="1" applyNumberFormat="1">
      <alignment vertical="bottom"/>
    </xf>
    <xf borderId="11" fillId="0" fontId="5" numFmtId="2" xfId="0" applyAlignment="1" applyBorder="1" applyFont="1" applyNumberFormat="1">
      <alignment vertical="bottom"/>
    </xf>
    <xf borderId="18" fillId="0" fontId="1" numFmtId="0" xfId="0" applyAlignment="1" applyBorder="1" applyFont="1">
      <alignment vertical="bottom"/>
    </xf>
    <xf borderId="13" fillId="0" fontId="9" numFmtId="0" xfId="0" applyAlignment="1" applyBorder="1" applyFont="1">
      <alignment vertical="bottom"/>
    </xf>
    <xf borderId="19" fillId="0" fontId="5" numFmtId="0" xfId="0" applyAlignment="1" applyBorder="1" applyFont="1">
      <alignment vertical="bottom"/>
    </xf>
    <xf borderId="20" fillId="0" fontId="10" numFmtId="49" xfId="0" applyAlignment="1" applyBorder="1" applyFont="1" applyNumberFormat="1">
      <alignment vertical="bottom"/>
    </xf>
    <xf borderId="21" fillId="0" fontId="1" numFmtId="0" xfId="0" applyAlignment="1" applyBorder="1" applyFont="1">
      <alignment vertical="bottom"/>
    </xf>
    <xf borderId="16" fillId="0" fontId="9" numFmtId="0" xfId="0" applyAlignment="1" applyBorder="1" applyFont="1">
      <alignment vertical="bottom"/>
    </xf>
    <xf borderId="16" fillId="0" fontId="5" numFmtId="10" xfId="0" applyAlignment="1" applyBorder="1" applyFont="1" applyNumberFormat="1">
      <alignment vertical="bottom"/>
    </xf>
    <xf borderId="22" fillId="0" fontId="1" numFmtId="0" xfId="0" applyAlignment="1" applyBorder="1" applyFont="1">
      <alignment vertical="bottom"/>
    </xf>
    <xf borderId="11" fillId="0" fontId="5" numFmtId="167" xfId="0" applyAlignment="1" applyBorder="1" applyFont="1" applyNumberFormat="1">
      <alignment horizontal="right" vertical="bottom"/>
    </xf>
    <xf borderId="23" fillId="0" fontId="1" numFmtId="49" xfId="0" applyAlignment="1" applyBorder="1" applyFont="1" applyNumberFormat="1">
      <alignment vertical="bottom"/>
    </xf>
    <xf borderId="13" fillId="0" fontId="11" numFmtId="0" xfId="0" applyAlignment="1" applyBorder="1" applyFont="1">
      <alignment vertical="bottom"/>
    </xf>
    <xf borderId="13" fillId="0" fontId="5" numFmtId="0" xfId="0" applyAlignment="1" applyBorder="1" applyFont="1">
      <alignment horizontal="right" vertical="bottom"/>
    </xf>
    <xf borderId="12" fillId="0" fontId="1" numFmtId="49" xfId="0" applyAlignment="1" applyBorder="1" applyFont="1" applyNumberFormat="1">
      <alignment vertical="bottom"/>
    </xf>
    <xf borderId="11" fillId="0" fontId="5" numFmtId="167" xfId="0" applyAlignment="1" applyBorder="1" applyFont="1" applyNumberFormat="1">
      <alignment vertical="bottom"/>
    </xf>
    <xf borderId="12" fillId="0" fontId="1" numFmtId="2" xfId="0" applyAlignment="1" applyBorder="1" applyFont="1" applyNumberFormat="1">
      <alignment vertical="bottom"/>
    </xf>
    <xf borderId="16" fillId="0" fontId="1" numFmtId="49" xfId="0" applyAlignment="1" applyBorder="1" applyFont="1" applyNumberFormat="1">
      <alignment vertical="bottom"/>
    </xf>
    <xf borderId="11" fillId="0" fontId="5" numFmtId="10" xfId="0" applyAlignment="1" applyBorder="1" applyFont="1" applyNumberFormat="1">
      <alignment vertical="bottom"/>
    </xf>
    <xf borderId="11" fillId="0" fontId="5" numFmtId="49" xfId="0" applyAlignment="1" applyBorder="1" applyFont="1" applyNumberFormat="1">
      <alignment vertical="bottom"/>
    </xf>
    <xf borderId="12" fillId="4" fontId="8" numFmtId="49" xfId="0" applyAlignment="1" applyBorder="1" applyFont="1" applyNumberFormat="1">
      <alignment shrinkToFit="0" vertical="bottom" wrapText="1"/>
    </xf>
    <xf borderId="24" fillId="0" fontId="1" numFmtId="0" xfId="0" applyAlignment="1" applyBorder="1" applyFont="1">
      <alignment vertical="bottom"/>
    </xf>
    <xf borderId="25" fillId="0" fontId="1" numFmtId="0" xfId="0" applyAlignment="1" applyBorder="1" applyFont="1">
      <alignment vertical="bottom"/>
    </xf>
    <xf borderId="22" fillId="0" fontId="2" numFmtId="49" xfId="0" applyAlignment="1" applyBorder="1" applyFont="1" applyNumberFormat="1">
      <alignment horizontal="center" vertical="bottom"/>
    </xf>
    <xf borderId="22" fillId="0" fontId="1" numFmtId="49" xfId="0" applyAlignment="1" applyBorder="1" applyFont="1" applyNumberFormat="1">
      <alignment vertical="bottom"/>
    </xf>
    <xf borderId="1" fillId="4" fontId="1" numFmtId="49" xfId="0" applyAlignment="1" applyBorder="1" applyFont="1" applyNumberFormat="1">
      <alignment shrinkToFit="0" vertical="bottom" wrapText="1"/>
    </xf>
    <xf borderId="1" fillId="0" fontId="12" numFmtId="0" xfId="0" applyAlignment="1" applyBorder="1" applyFont="1">
      <alignment vertical="bottom"/>
    </xf>
    <xf borderId="1" fillId="0" fontId="1" numFmtId="167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2" max="2" width="8.86"/>
    <col customWidth="1" min="3" max="3" width="16.29"/>
    <col customWidth="1" min="4" max="4" width="10.0"/>
    <col customWidth="1" min="5" max="5" width="12.29"/>
    <col customWidth="1" min="6" max="6" width="6.29"/>
    <col customWidth="1" min="7" max="7" width="12.29"/>
    <col customWidth="1" min="8" max="8" width="6.29"/>
    <col customWidth="1" min="9" max="9" width="12.29"/>
    <col customWidth="1" min="10" max="10" width="6.29"/>
    <col customWidth="1" min="11" max="11" width="12.29"/>
    <col customWidth="1" min="12" max="12" width="6.29"/>
    <col customWidth="1" min="13" max="13" width="12.29"/>
    <col customWidth="1" min="14" max="14" width="6.29"/>
    <col customWidth="1" min="15" max="15" width="12.29"/>
    <col customWidth="1" min="16" max="17" width="6.29"/>
    <col customWidth="1" min="18" max="18" width="8.86"/>
    <col customWidth="1" min="19" max="26" width="17.29"/>
  </cols>
  <sheetData>
    <row r="1" ht="12.75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1"/>
      <c r="R1" s="1"/>
      <c r="S1" s="6"/>
      <c r="T1" s="6"/>
      <c r="U1" s="6"/>
      <c r="V1" s="6"/>
      <c r="W1" s="6"/>
      <c r="X1" s="6"/>
      <c r="Y1" s="6"/>
      <c r="Z1" s="6"/>
    </row>
    <row r="2" ht="12.75" customHeight="1">
      <c r="A2" s="7" t="s">
        <v>0</v>
      </c>
      <c r="B2" s="7" t="s">
        <v>1</v>
      </c>
      <c r="C2" s="8" t="s">
        <v>2</v>
      </c>
      <c r="D2" s="9" t="s">
        <v>3</v>
      </c>
      <c r="E2" s="10">
        <v>3.0</v>
      </c>
      <c r="F2" s="11">
        <f>SUM(F3:F18)/15</f>
        <v>0.04766847405</v>
      </c>
      <c r="G2" s="10">
        <v>4.0</v>
      </c>
      <c r="H2" s="11">
        <f>SUM(H3:H18)/15</f>
        <v>0.03944871795</v>
      </c>
      <c r="I2" s="10">
        <v>5.0</v>
      </c>
      <c r="J2" s="11">
        <f>SUM(J3:J18)/15</f>
        <v>0.03364680153</v>
      </c>
      <c r="K2" s="10">
        <v>6.0</v>
      </c>
      <c r="L2" s="11">
        <f>SUM(L3:L18)/15</f>
        <v>0.02933269781</v>
      </c>
      <c r="M2" s="10">
        <v>7.0</v>
      </c>
      <c r="N2" s="11">
        <f>SUM(N3:N18)/15</f>
        <v>0.02599915505</v>
      </c>
      <c r="O2" s="10">
        <v>8.0</v>
      </c>
      <c r="P2" s="11">
        <f>SUM(P3:P18)/15</f>
        <v>0.02334597876</v>
      </c>
      <c r="Q2" s="11"/>
      <c r="R2" s="1"/>
      <c r="S2" s="6"/>
      <c r="T2" s="6"/>
      <c r="U2" s="6"/>
      <c r="V2" s="6"/>
      <c r="W2" s="6"/>
      <c r="X2" s="6"/>
      <c r="Y2" s="6"/>
      <c r="Z2" s="6"/>
    </row>
    <row r="3" ht="12.75" customHeight="1">
      <c r="A3" s="12">
        <v>9000.0</v>
      </c>
      <c r="B3" s="13">
        <v>1.0</v>
      </c>
      <c r="C3" s="14">
        <f t="shared" ref="C3:C17" si="1">SUM(A3/10)</f>
        <v>900</v>
      </c>
      <c r="D3" s="15">
        <v>6.0</v>
      </c>
      <c r="E3" s="16">
        <f>SUM(D3*E18)</f>
        <v>154920</v>
      </c>
      <c r="F3" s="17">
        <f>A3/E3</f>
        <v>0.05809450039</v>
      </c>
      <c r="G3" s="18">
        <f>SUM(D3*G18)</f>
        <v>187200</v>
      </c>
      <c r="H3" s="17">
        <f>A3/G3</f>
        <v>0.04807692308</v>
      </c>
      <c r="I3" s="18">
        <f>SUM(D3*I18)</f>
        <v>219480</v>
      </c>
      <c r="J3" s="17">
        <f>A3/I3</f>
        <v>0.04100601422</v>
      </c>
      <c r="K3" s="18">
        <f>SUM(D3*K18)</f>
        <v>251760</v>
      </c>
      <c r="L3" s="17">
        <f>A3/K3</f>
        <v>0.03574833174</v>
      </c>
      <c r="M3" s="18">
        <f>SUM(D3*M18)</f>
        <v>284040</v>
      </c>
      <c r="N3" s="17">
        <f>A3/M3</f>
        <v>0.03168567807</v>
      </c>
      <c r="O3" s="18">
        <f>SUM(D3*O18)</f>
        <v>316320</v>
      </c>
      <c r="P3" s="17">
        <f>A3/O3</f>
        <v>0.0284522003</v>
      </c>
      <c r="Q3" s="17"/>
      <c r="R3" s="1"/>
      <c r="S3" s="6"/>
      <c r="T3" s="6"/>
      <c r="U3" s="6"/>
      <c r="V3" s="6"/>
      <c r="W3" s="6"/>
      <c r="X3" s="6"/>
      <c r="Y3" s="6"/>
      <c r="Z3" s="6"/>
    </row>
    <row r="4" ht="12.75" customHeight="1">
      <c r="A4" s="19">
        <f t="shared" ref="A4:A17" si="2">E4*F4</f>
        <v>7920</v>
      </c>
      <c r="B4" s="20">
        <f>A4/A3</f>
        <v>0.88</v>
      </c>
      <c r="C4" s="21">
        <f t="shared" si="1"/>
        <v>792</v>
      </c>
      <c r="D4" s="15">
        <v>5.5</v>
      </c>
      <c r="E4" s="16">
        <f>SUM(D4*E18)</f>
        <v>142010</v>
      </c>
      <c r="F4" s="17">
        <f>F18+(D4-1)*((F3-F18)/5)</f>
        <v>0.05577072037</v>
      </c>
      <c r="G4" s="18">
        <f>SUM(D4*G18)</f>
        <v>171600</v>
      </c>
      <c r="H4" s="17">
        <f>H18+(D4-1)*((H3-H18)/5)</f>
        <v>0.04615384615</v>
      </c>
      <c r="I4" s="18">
        <f>SUM(D4*I18)</f>
        <v>201190</v>
      </c>
      <c r="J4" s="17">
        <f>J18+(D4-1)*((J3-J18)/5)</f>
        <v>0.03936577365</v>
      </c>
      <c r="K4" s="18">
        <f>SUM(D4*K18)</f>
        <v>230780</v>
      </c>
      <c r="L4" s="17">
        <f>L18+(D4-1)*((L3-L18)/5)</f>
        <v>0.03431839847</v>
      </c>
      <c r="M4" s="18">
        <f>SUM(D4*M18)</f>
        <v>260370</v>
      </c>
      <c r="N4" s="17">
        <f>N18+(D4-1)*((N3-N18)/5)</f>
        <v>0.03041825095</v>
      </c>
      <c r="O4" s="18">
        <f>SUM(D4*O18)</f>
        <v>289960</v>
      </c>
      <c r="P4" s="17">
        <f>P18+(D4-1)*((P3-P18)/5)</f>
        <v>0.02731411229</v>
      </c>
      <c r="Q4" s="17"/>
      <c r="R4" s="1"/>
      <c r="S4" s="6"/>
      <c r="T4" s="6"/>
      <c r="U4" s="6"/>
      <c r="V4" s="6"/>
      <c r="W4" s="6"/>
      <c r="X4" s="6"/>
      <c r="Y4" s="6"/>
      <c r="Z4" s="6"/>
    </row>
    <row r="5" ht="12.75" customHeight="1">
      <c r="A5" s="18">
        <f t="shared" si="2"/>
        <v>6900</v>
      </c>
      <c r="B5" s="22">
        <f>A5/A3</f>
        <v>0.7666666667</v>
      </c>
      <c r="C5" s="21">
        <f t="shared" si="1"/>
        <v>690</v>
      </c>
      <c r="D5" s="15">
        <v>5.0</v>
      </c>
      <c r="E5" s="16">
        <f>SUM(D5*E18)</f>
        <v>129100</v>
      </c>
      <c r="F5" s="17">
        <f>F18+(D5-1)*((F3-F18)/5)</f>
        <v>0.05344694036</v>
      </c>
      <c r="G5" s="18">
        <f>SUM(D5*G18)</f>
        <v>156000</v>
      </c>
      <c r="H5" s="17">
        <f>H18+(D5-1)*((H3-H18)/5)</f>
        <v>0.04423076923</v>
      </c>
      <c r="I5" s="18">
        <f>SUM(D5*I18)</f>
        <v>182900</v>
      </c>
      <c r="J5" s="17">
        <f>J18+(D5-1)*((J3-J18)/5)</f>
        <v>0.03772553308</v>
      </c>
      <c r="K5" s="18">
        <f>SUM(D5*K18)</f>
        <v>209800</v>
      </c>
      <c r="L5" s="17">
        <f>L18+(D5-1)*((L3-L18)/5)</f>
        <v>0.0328884652</v>
      </c>
      <c r="M5" s="18">
        <f>SUM(D5*M18)</f>
        <v>236700</v>
      </c>
      <c r="N5" s="17">
        <f>N18+(D5-1)*((N3-N18)/5)</f>
        <v>0.02915082383</v>
      </c>
      <c r="O5" s="18">
        <f>SUM(D5*O18)</f>
        <v>263600</v>
      </c>
      <c r="P5" s="17">
        <f>P18+(D5-1)*((P3-P18)/5)</f>
        <v>0.02617602428</v>
      </c>
      <c r="Q5" s="17"/>
      <c r="R5" s="1"/>
      <c r="S5" s="6"/>
      <c r="T5" s="6"/>
      <c r="U5" s="6"/>
      <c r="V5" s="6"/>
      <c r="W5" s="6"/>
      <c r="X5" s="6"/>
      <c r="Y5" s="6"/>
      <c r="Z5" s="6"/>
    </row>
    <row r="6" ht="12.75" customHeight="1">
      <c r="A6" s="18">
        <f t="shared" si="2"/>
        <v>5940</v>
      </c>
      <c r="B6" s="22">
        <f>A6/A3</f>
        <v>0.66</v>
      </c>
      <c r="C6" s="21">
        <f t="shared" si="1"/>
        <v>594</v>
      </c>
      <c r="D6" s="15">
        <v>4.5</v>
      </c>
      <c r="E6" s="16">
        <f>SUM(D6*E18)</f>
        <v>116190</v>
      </c>
      <c r="F6" s="17">
        <f>F18+(D6-1)*((F3-F18)/5)</f>
        <v>0.05112316034</v>
      </c>
      <c r="G6" s="18">
        <f>SUM(D6*G18)</f>
        <v>140400</v>
      </c>
      <c r="H6" s="17">
        <f>H18+(D6-1)*((H3-H18)/5)</f>
        <v>0.04230769231</v>
      </c>
      <c r="I6" s="18">
        <f>SUM(D6*I18)</f>
        <v>164610</v>
      </c>
      <c r="J6" s="17">
        <f>J18+(D6-1)*((J3-J18)/5)</f>
        <v>0.03608529251</v>
      </c>
      <c r="K6" s="18">
        <f>SUM(D6*K18)</f>
        <v>188820</v>
      </c>
      <c r="L6" s="17">
        <f>L18+(D6-1)*((L3-L18)/5)</f>
        <v>0.03145853194</v>
      </c>
      <c r="M6" s="18">
        <f>SUM(D6*M18)</f>
        <v>213030</v>
      </c>
      <c r="N6" s="17">
        <f>N18+(D6-1)*((N3-N18)/5)</f>
        <v>0.0278833967</v>
      </c>
      <c r="O6" s="18">
        <f>SUM(D6*O18)</f>
        <v>237240</v>
      </c>
      <c r="P6" s="17">
        <f>P18+(D6-1)*((P3-P18)/5)</f>
        <v>0.02503793627</v>
      </c>
      <c r="Q6" s="17"/>
      <c r="R6" s="1"/>
      <c r="S6" s="6"/>
      <c r="T6" s="6"/>
      <c r="U6" s="6"/>
      <c r="V6" s="6"/>
      <c r="W6" s="6"/>
      <c r="X6" s="6"/>
      <c r="Y6" s="6"/>
      <c r="Z6" s="6"/>
    </row>
    <row r="7" ht="12.75" customHeight="1">
      <c r="A7" s="18">
        <f t="shared" si="2"/>
        <v>5040</v>
      </c>
      <c r="B7" s="22">
        <f>A7/A3</f>
        <v>0.56</v>
      </c>
      <c r="C7" s="21">
        <f t="shared" si="1"/>
        <v>504</v>
      </c>
      <c r="D7" s="15">
        <v>4.0</v>
      </c>
      <c r="E7" s="16">
        <f>SUM(D7*E18)</f>
        <v>103280</v>
      </c>
      <c r="F7" s="17">
        <f>F18+(D7-1)*((F3-F18)/5)</f>
        <v>0.04879938033</v>
      </c>
      <c r="G7" s="18">
        <f>SUM(D7*G18)</f>
        <v>124800</v>
      </c>
      <c r="H7" s="17">
        <f>H18+(D7-1)*((H3-H18)/5)</f>
        <v>0.04038461538</v>
      </c>
      <c r="I7" s="18">
        <f>SUM(D7*I18)</f>
        <v>146320</v>
      </c>
      <c r="J7" s="17">
        <f>J18+(D7-1)*((J3-J18)/5)</f>
        <v>0.03444505194</v>
      </c>
      <c r="K7" s="18">
        <f>SUM(D7*K18)</f>
        <v>167840</v>
      </c>
      <c r="L7" s="17">
        <f>L18+(D7-1)*((L3-L18)/5)</f>
        <v>0.03002859867</v>
      </c>
      <c r="M7" s="18">
        <f>SUM(D7*M18)</f>
        <v>189360</v>
      </c>
      <c r="N7" s="17">
        <f>N18+(D7-1)*((N3-N18)/5)</f>
        <v>0.02661596958</v>
      </c>
      <c r="O7" s="18">
        <f>SUM(D7*O18)</f>
        <v>210880</v>
      </c>
      <c r="P7" s="17">
        <f>P18+(D7-1)*((P3-P18)/5)</f>
        <v>0.02389984825</v>
      </c>
      <c r="Q7" s="17"/>
      <c r="R7" s="1"/>
      <c r="S7" s="6"/>
      <c r="T7" s="6"/>
      <c r="U7" s="6"/>
      <c r="V7" s="6"/>
      <c r="W7" s="6"/>
      <c r="X7" s="6"/>
      <c r="Y7" s="6"/>
      <c r="Z7" s="6"/>
    </row>
    <row r="8" ht="12.75" customHeight="1">
      <c r="A8" s="18">
        <f t="shared" si="2"/>
        <v>4200</v>
      </c>
      <c r="B8" s="22">
        <f>A8/A3</f>
        <v>0.4666666667</v>
      </c>
      <c r="C8" s="21">
        <f t="shared" si="1"/>
        <v>420</v>
      </c>
      <c r="D8" s="15">
        <v>3.5</v>
      </c>
      <c r="E8" s="16">
        <f>SUM(D8*E18)</f>
        <v>90370</v>
      </c>
      <c r="F8" s="17">
        <f>F18+(D8-1)*((F3-F18)/5)</f>
        <v>0.04647560031</v>
      </c>
      <c r="G8" s="18">
        <f>SUM(D8*G18)</f>
        <v>109200</v>
      </c>
      <c r="H8" s="17">
        <f>H18+(D8-1)*((H3-H18)/5)</f>
        <v>0.03846153846</v>
      </c>
      <c r="I8" s="18">
        <f>SUM(D8*I18)</f>
        <v>128030</v>
      </c>
      <c r="J8" s="17">
        <f>J18+(D8-1)*((J3-J18)/5)</f>
        <v>0.03280481137</v>
      </c>
      <c r="K8" s="18">
        <f>SUM(D8*K18)</f>
        <v>146860</v>
      </c>
      <c r="L8" s="17">
        <f>L18+(D8-1)*((L3-L18)/5)</f>
        <v>0.0285986654</v>
      </c>
      <c r="M8" s="18">
        <f>SUM(D8*M18)</f>
        <v>165690</v>
      </c>
      <c r="N8" s="17">
        <f>N18+(D8-1)*((N3-N18)/5)</f>
        <v>0.02534854246</v>
      </c>
      <c r="O8" s="18">
        <f>SUM(D8*O18)</f>
        <v>184520</v>
      </c>
      <c r="P8" s="17">
        <f>P18+(D8-1)*((P3-P18)/5)</f>
        <v>0.02276176024</v>
      </c>
      <c r="Q8" s="17"/>
      <c r="R8" s="1"/>
      <c r="S8" s="6"/>
      <c r="T8" s="6"/>
      <c r="U8" s="6"/>
      <c r="V8" s="6"/>
      <c r="W8" s="6"/>
      <c r="X8" s="6"/>
      <c r="Y8" s="6"/>
      <c r="Z8" s="6"/>
    </row>
    <row r="9" ht="12.75" customHeight="1">
      <c r="A9" s="18">
        <f t="shared" si="2"/>
        <v>3802.5</v>
      </c>
      <c r="B9" s="22">
        <f>A9/A3</f>
        <v>0.4225</v>
      </c>
      <c r="C9" s="21">
        <f t="shared" si="1"/>
        <v>380.25</v>
      </c>
      <c r="D9" s="15">
        <v>3.25</v>
      </c>
      <c r="E9" s="16">
        <f>SUM(D9*E18)</f>
        <v>83915</v>
      </c>
      <c r="F9" s="17">
        <f>F18+(D9-1)*((F3-F18)/5)</f>
        <v>0.0453137103</v>
      </c>
      <c r="G9" s="18">
        <f>SUM(D9*G18)</f>
        <v>101400</v>
      </c>
      <c r="H9" s="17">
        <f>H18+(D9-1)*((H3-H18)/5)</f>
        <v>0.0375</v>
      </c>
      <c r="I9" s="18">
        <f>SUM(D9*I18)</f>
        <v>118885</v>
      </c>
      <c r="J9" s="17">
        <f>J18+(D9-1)*((J3-J18)/5)</f>
        <v>0.03198469109</v>
      </c>
      <c r="K9" s="18">
        <f>SUM(D9*K18)</f>
        <v>136370</v>
      </c>
      <c r="L9" s="17">
        <f>L18+(D9-1)*((L3-L18)/5)</f>
        <v>0.02788369876</v>
      </c>
      <c r="M9" s="18">
        <f>SUM(D9*M18)</f>
        <v>153855</v>
      </c>
      <c r="N9" s="17">
        <f>N18+(D9-1)*((N3-N18)/5)</f>
        <v>0.0247148289</v>
      </c>
      <c r="O9" s="18">
        <f>SUM(D9*O18)</f>
        <v>171340</v>
      </c>
      <c r="P9" s="17">
        <f>P18+(D9-1)*((P3-P18)/5)</f>
        <v>0.02219271624</v>
      </c>
      <c r="Q9" s="17"/>
      <c r="R9" s="1"/>
      <c r="S9" s="6"/>
      <c r="T9" s="6"/>
      <c r="U9" s="6"/>
      <c r="V9" s="6"/>
      <c r="W9" s="6"/>
      <c r="X9" s="6"/>
      <c r="Y9" s="6"/>
      <c r="Z9" s="6"/>
    </row>
    <row r="10" ht="12.75" customHeight="1">
      <c r="A10" s="18">
        <f t="shared" si="2"/>
        <v>3420</v>
      </c>
      <c r="B10" s="22">
        <f>A10/A3</f>
        <v>0.38</v>
      </c>
      <c r="C10" s="21">
        <f t="shared" si="1"/>
        <v>342</v>
      </c>
      <c r="D10" s="15">
        <v>3.0</v>
      </c>
      <c r="E10" s="16">
        <f>SUM(D10*E18)</f>
        <v>77460</v>
      </c>
      <c r="F10" s="17">
        <f>F18+(D10-1)*((F3-F18)/5)</f>
        <v>0.04415182029</v>
      </c>
      <c r="G10" s="18">
        <f>SUM(D10*G18)</f>
        <v>93600</v>
      </c>
      <c r="H10" s="17">
        <f>H18+(D10-1)*((H3-H18)/5)</f>
        <v>0.03653846154</v>
      </c>
      <c r="I10" s="18">
        <f>SUM(D10*I18)</f>
        <v>109740</v>
      </c>
      <c r="J10" s="17">
        <f>J18+(D10-1)*((J3-J18)/5)</f>
        <v>0.0311645708</v>
      </c>
      <c r="K10" s="18">
        <f>SUM(D10*K18)</f>
        <v>125880</v>
      </c>
      <c r="L10" s="17">
        <f>L18+(D10-1)*((L3-L18)/5)</f>
        <v>0.02716873213</v>
      </c>
      <c r="M10" s="18">
        <f>SUM(D10*M18)</f>
        <v>142020</v>
      </c>
      <c r="N10" s="17">
        <f>N18+(D10-1)*((N3-N18)/5)</f>
        <v>0.02408111534</v>
      </c>
      <c r="O10" s="18">
        <f>SUM(D10*O18)</f>
        <v>158160</v>
      </c>
      <c r="P10" s="17">
        <f>P18+(D10-1)*((P3-P18)/5)</f>
        <v>0.02162367223</v>
      </c>
      <c r="Q10" s="17"/>
      <c r="R10" s="1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18">
        <f t="shared" si="2"/>
        <v>3052.5</v>
      </c>
      <c r="B11" s="22">
        <f>A11/A3</f>
        <v>0.3391666667</v>
      </c>
      <c r="C11" s="21">
        <f t="shared" si="1"/>
        <v>305.25</v>
      </c>
      <c r="D11" s="15">
        <v>2.75</v>
      </c>
      <c r="E11" s="16">
        <f>SUM(D11*E18)</f>
        <v>71005</v>
      </c>
      <c r="F11" s="17">
        <f>F18+(D11-1)*((F3-F18)/5)</f>
        <v>0.04298993029</v>
      </c>
      <c r="G11" s="18">
        <f>SUM(D11*G18)</f>
        <v>85800</v>
      </c>
      <c r="H11" s="17">
        <f>H18+(D11-1)*((H3-H18)/5)</f>
        <v>0.03557692308</v>
      </c>
      <c r="I11" s="18">
        <f>SUM(D11*I18)</f>
        <v>100595</v>
      </c>
      <c r="J11" s="17">
        <f>J18+(D11-1)*((J3-J18)/5)</f>
        <v>0.03034445052</v>
      </c>
      <c r="K11" s="18">
        <f>SUM(D11*K18)</f>
        <v>115390</v>
      </c>
      <c r="L11" s="17">
        <f>L18+(D11-1)*((L3-L18)/5)</f>
        <v>0.02645376549</v>
      </c>
      <c r="M11" s="18">
        <f>SUM(D11*M18)</f>
        <v>130185</v>
      </c>
      <c r="N11" s="17">
        <f>N18+(D11-1)*((N3-N18)/5)</f>
        <v>0.02344740177</v>
      </c>
      <c r="O11" s="18">
        <f>SUM(D11*O18)</f>
        <v>144980</v>
      </c>
      <c r="P11" s="17">
        <f>P18+(D11-1)*((P3-P18)/5)</f>
        <v>0.02105462822</v>
      </c>
      <c r="Q11" s="17"/>
      <c r="R11" s="1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18">
        <f t="shared" si="2"/>
        <v>2700</v>
      </c>
      <c r="B12" s="22">
        <f>A12/A3</f>
        <v>0.3</v>
      </c>
      <c r="C12" s="21">
        <f t="shared" si="1"/>
        <v>270</v>
      </c>
      <c r="D12" s="15">
        <v>2.5</v>
      </c>
      <c r="E12" s="16">
        <f>SUM(D12*E18)</f>
        <v>64550</v>
      </c>
      <c r="F12" s="17">
        <f>F18+(D12-1)*((F3-F18)/5)</f>
        <v>0.04182804028</v>
      </c>
      <c r="G12" s="18">
        <f>SUM(D12*G18)</f>
        <v>78000</v>
      </c>
      <c r="H12" s="17">
        <f>H18+(D12-1)*((H3-H18)/5)</f>
        <v>0.03461538462</v>
      </c>
      <c r="I12" s="18">
        <f>SUM(D12*I18)</f>
        <v>91450</v>
      </c>
      <c r="J12" s="17">
        <f>J18+(D12-1)*((J3-J18)/5)</f>
        <v>0.02952433024</v>
      </c>
      <c r="K12" s="18">
        <f>SUM(D12*K18)</f>
        <v>104900</v>
      </c>
      <c r="L12" s="17">
        <f>L18+(D12-1)*((L3-L18)/5)</f>
        <v>0.02573879886</v>
      </c>
      <c r="M12" s="18">
        <f>SUM(D12*M18)</f>
        <v>118350</v>
      </c>
      <c r="N12" s="17">
        <f>N18+(D12-1)*((N3-N18)/5)</f>
        <v>0.02281368821</v>
      </c>
      <c r="O12" s="18">
        <f>SUM(D12*O18)</f>
        <v>131800</v>
      </c>
      <c r="P12" s="17">
        <f>P18+(D12-1)*((P3-P18)/5)</f>
        <v>0.02048558422</v>
      </c>
      <c r="Q12" s="17"/>
      <c r="R12" s="1"/>
      <c r="S12" s="6"/>
      <c r="T12" s="6"/>
      <c r="U12" s="6"/>
      <c r="V12" s="6"/>
      <c r="W12" s="6"/>
      <c r="X12" s="6"/>
      <c r="Y12" s="6"/>
      <c r="Z12" s="6"/>
    </row>
    <row r="13" ht="12.75" customHeight="1">
      <c r="A13" s="18">
        <f t="shared" si="2"/>
        <v>2362.5</v>
      </c>
      <c r="B13" s="22">
        <f>A13/A3</f>
        <v>0.2625</v>
      </c>
      <c r="C13" s="21">
        <f t="shared" si="1"/>
        <v>236.25</v>
      </c>
      <c r="D13" s="15">
        <v>2.25</v>
      </c>
      <c r="E13" s="16">
        <f>SUM(D13*E18)</f>
        <v>58095</v>
      </c>
      <c r="F13" s="17">
        <f>F18+(D13-1)*((F3-F18)/5)</f>
        <v>0.04066615027</v>
      </c>
      <c r="G13" s="18">
        <f>SUM(D13*G18)</f>
        <v>70200</v>
      </c>
      <c r="H13" s="17">
        <f>H18+(D13-1)*((H3-H18)/5)</f>
        <v>0.03365384615</v>
      </c>
      <c r="I13" s="18">
        <f>SUM(D13*I18)</f>
        <v>82305</v>
      </c>
      <c r="J13" s="17">
        <f>J18+(D13-1)*((J3-J18)/5)</f>
        <v>0.02870420995</v>
      </c>
      <c r="K13" s="18">
        <f>SUM(D13*K18)</f>
        <v>94410</v>
      </c>
      <c r="L13" s="17">
        <f>L18+(D13-1)*((L3-L18)/5)</f>
        <v>0.02502383222</v>
      </c>
      <c r="M13" s="18">
        <f>SUM(D13*M18)</f>
        <v>106515</v>
      </c>
      <c r="N13" s="17">
        <f>N18+(D13-1)*((N3-N18)/5)</f>
        <v>0.02217997465</v>
      </c>
      <c r="O13" s="18">
        <f>SUM(D13*O18)</f>
        <v>118620</v>
      </c>
      <c r="P13" s="17">
        <f>P18+(D13-1)*((P3-P18)/5)</f>
        <v>0.01991654021</v>
      </c>
      <c r="Q13" s="17"/>
      <c r="R13" s="1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18">
        <f t="shared" si="2"/>
        <v>2040</v>
      </c>
      <c r="B14" s="22">
        <f>A14/A3</f>
        <v>0.2266666667</v>
      </c>
      <c r="C14" s="21">
        <f t="shared" si="1"/>
        <v>204</v>
      </c>
      <c r="D14" s="15">
        <v>2.0</v>
      </c>
      <c r="E14" s="16">
        <f>SUM(D14*E18)</f>
        <v>51640</v>
      </c>
      <c r="F14" s="17">
        <f>F18+(D14-1)*((F3-F18)/5)</f>
        <v>0.03950426026</v>
      </c>
      <c r="G14" s="18">
        <f>SUM(D14*G18)</f>
        <v>62400</v>
      </c>
      <c r="H14" s="17">
        <f>H18+(D14-1)*((H3-H18)/5)</f>
        <v>0.03269230769</v>
      </c>
      <c r="I14" s="18">
        <f>SUM(D14*I18)</f>
        <v>73160</v>
      </c>
      <c r="J14" s="17">
        <f>J18+(D14-1)*((J3-J18)/5)</f>
        <v>0.02788408967</v>
      </c>
      <c r="K14" s="18">
        <f>SUM(D14*K18)</f>
        <v>83920</v>
      </c>
      <c r="L14" s="17">
        <f>L18+(D14-1)*((L3-L18)/5)</f>
        <v>0.02430886559</v>
      </c>
      <c r="M14" s="18">
        <f>SUM(D14*M18)</f>
        <v>94680</v>
      </c>
      <c r="N14" s="17">
        <f>N18+(D14-1)*((N3-N18)/5)</f>
        <v>0.02154626109</v>
      </c>
      <c r="O14" s="18">
        <f>SUM(D14*O18)</f>
        <v>105440</v>
      </c>
      <c r="P14" s="17">
        <f>P18+(D14-1)*((P3-P18)/5)</f>
        <v>0.01934749621</v>
      </c>
      <c r="Q14" s="17"/>
      <c r="R14" s="1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18">
        <f t="shared" si="2"/>
        <v>1853.7</v>
      </c>
      <c r="B15" s="22">
        <f>A15/A3</f>
        <v>0.2059666667</v>
      </c>
      <c r="C15" s="21">
        <f t="shared" si="1"/>
        <v>185.37</v>
      </c>
      <c r="D15" s="15">
        <v>1.85</v>
      </c>
      <c r="E15" s="16">
        <f>SUM(D15*E18)</f>
        <v>47767</v>
      </c>
      <c r="F15" s="17">
        <f>F18+(D15-1)*((F3-F18)/5)</f>
        <v>0.03880712626</v>
      </c>
      <c r="G15" s="18">
        <f>SUM(D15*G18)</f>
        <v>57720</v>
      </c>
      <c r="H15" s="17">
        <f>H18+(D15-1)*((H3-H18)/5)</f>
        <v>0.03211538462</v>
      </c>
      <c r="I15" s="18">
        <f>SUM(D15*I18)</f>
        <v>67673</v>
      </c>
      <c r="J15" s="17">
        <f>J18+(D15-1)*((J3-J18)/5)</f>
        <v>0.0273920175</v>
      </c>
      <c r="K15" s="18">
        <f>SUM(D15*K18)</f>
        <v>77626</v>
      </c>
      <c r="L15" s="17">
        <f>L18+(D15-1)*((L3-L18)/5)</f>
        <v>0.02387988561</v>
      </c>
      <c r="M15" s="18">
        <f>SUM(D15*M18)</f>
        <v>87579</v>
      </c>
      <c r="N15" s="17">
        <f>N18+(D15-1)*((N3-N18)/5)</f>
        <v>0.02116603295</v>
      </c>
      <c r="O15" s="18">
        <f>SUM(D15*O18)</f>
        <v>97532</v>
      </c>
      <c r="P15" s="17">
        <f>P18+(D15-1)*((P3-P18)/5)</f>
        <v>0.0190060698</v>
      </c>
      <c r="Q15" s="17"/>
      <c r="R15" s="1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18">
        <f t="shared" si="2"/>
        <v>1440</v>
      </c>
      <c r="B16" s="22">
        <f>A16/A3</f>
        <v>0.16</v>
      </c>
      <c r="C16" s="21">
        <f t="shared" si="1"/>
        <v>144</v>
      </c>
      <c r="D16" s="15">
        <v>1.5</v>
      </c>
      <c r="E16" s="16">
        <f>SUM(D16*E18)</f>
        <v>38730</v>
      </c>
      <c r="F16" s="17">
        <f>F18+(D16-1)*((F3-F18)/5)</f>
        <v>0.03718048025</v>
      </c>
      <c r="G16" s="18">
        <f>SUM(D16*G18)</f>
        <v>46800</v>
      </c>
      <c r="H16" s="17">
        <f>H18+(D16-1)*((H3-H18)/5)</f>
        <v>0.03076923077</v>
      </c>
      <c r="I16" s="18">
        <f>SUM(D16*I18)</f>
        <v>54870</v>
      </c>
      <c r="J16" s="17">
        <f>J18+(D16-1)*((J3-J18)/5)</f>
        <v>0.0262438491</v>
      </c>
      <c r="K16" s="18">
        <f>SUM(D16*K18)</f>
        <v>62940</v>
      </c>
      <c r="L16" s="17">
        <f>L18+(D16-1)*((L3-L18)/5)</f>
        <v>0.02287893232</v>
      </c>
      <c r="M16" s="18">
        <f>SUM(D16*M18)</f>
        <v>71010</v>
      </c>
      <c r="N16" s="17">
        <f>N18+(D16-1)*((N3-N18)/5)</f>
        <v>0.02027883397</v>
      </c>
      <c r="O16" s="18">
        <f>SUM(D16*O18)</f>
        <v>79080</v>
      </c>
      <c r="P16" s="17">
        <f>P18+(D16-1)*((P3-P18)/5)</f>
        <v>0.01820940819</v>
      </c>
      <c r="Q16" s="17"/>
      <c r="R16" s="1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23">
        <f t="shared" si="2"/>
        <v>1162.5</v>
      </c>
      <c r="B17" s="22">
        <f>A17/A3</f>
        <v>0.1291666667</v>
      </c>
      <c r="C17" s="21">
        <f t="shared" si="1"/>
        <v>116.25</v>
      </c>
      <c r="D17" s="15">
        <v>1.25</v>
      </c>
      <c r="E17" s="24">
        <f>SUM(D17*E18)</f>
        <v>32275</v>
      </c>
      <c r="F17" s="17">
        <f>F18+(D17-1)*((F3-F18)/5)</f>
        <v>0.03601859024</v>
      </c>
      <c r="G17" s="18">
        <f>SUM(D17*G18)</f>
        <v>39000</v>
      </c>
      <c r="H17" s="17">
        <f>H18+(D17-1)*((H3-H18)/5)</f>
        <v>0.02980769231</v>
      </c>
      <c r="I17" s="18">
        <f>SUM(D17*I18)</f>
        <v>45725</v>
      </c>
      <c r="J17" s="17">
        <f>J18+(D17-1)*((J3-J18)/5)</f>
        <v>0.02542372881</v>
      </c>
      <c r="K17" s="18">
        <f>SUM(D17*K18)</f>
        <v>52450</v>
      </c>
      <c r="L17" s="17">
        <f>L18+(D17-1)*((L3-L18)/5)</f>
        <v>0.02216396568</v>
      </c>
      <c r="M17" s="18">
        <f>SUM(D17*M18)</f>
        <v>59175</v>
      </c>
      <c r="N17" s="17">
        <f>N18+(D17-1)*((N3-N18)/5)</f>
        <v>0.01964512041</v>
      </c>
      <c r="O17" s="18">
        <f>SUM(D17*O18)</f>
        <v>65900</v>
      </c>
      <c r="P17" s="17">
        <f>P18+(D17-1)*((P3-P18)/5)</f>
        <v>0.01764036419</v>
      </c>
      <c r="Q17" s="17"/>
      <c r="R17" s="1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12">
        <v>900.0</v>
      </c>
      <c r="B18" s="25">
        <f>A18/A3</f>
        <v>0.1</v>
      </c>
      <c r="C18" s="26">
        <v>90.0</v>
      </c>
      <c r="D18" s="15">
        <v>1.0</v>
      </c>
      <c r="E18" s="27">
        <v>25820.0</v>
      </c>
      <c r="F18" s="28">
        <f>SUM(A18/E18)</f>
        <v>0.03485670023</v>
      </c>
      <c r="G18" s="18">
        <f>E18+5380</f>
        <v>31200</v>
      </c>
      <c r="H18" s="17">
        <f>SUM(A18/G18)</f>
        <v>0.02884615385</v>
      </c>
      <c r="I18" s="18">
        <f>G18+5380</f>
        <v>36580</v>
      </c>
      <c r="J18" s="17">
        <f>SUM(A18/I18)</f>
        <v>0.02460360853</v>
      </c>
      <c r="K18" s="18">
        <f>I18+5380</f>
        <v>41960</v>
      </c>
      <c r="L18" s="17">
        <f>SUM(A18/K18)</f>
        <v>0.02144899905</v>
      </c>
      <c r="M18" s="18">
        <f>K18+5380</f>
        <v>47340</v>
      </c>
      <c r="N18" s="17">
        <f>SUM(A18/M18)</f>
        <v>0.01901140684</v>
      </c>
      <c r="O18" s="18">
        <f>M18+5380</f>
        <v>52720</v>
      </c>
      <c r="P18" s="17">
        <f>SUM(A18/O18)</f>
        <v>0.01707132018</v>
      </c>
      <c r="Q18" s="17"/>
      <c r="R18" s="18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19"/>
      <c r="B19" s="22"/>
      <c r="C19" s="18"/>
      <c r="D19" s="29"/>
      <c r="E19" s="3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31" t="s">
        <v>4</v>
      </c>
      <c r="B20" s="1"/>
      <c r="C20" s="1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31" t="s">
        <v>5</v>
      </c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31" t="s">
        <v>6</v>
      </c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31" t="s">
        <v>7</v>
      </c>
      <c r="B23" s="1"/>
      <c r="C23" s="1"/>
      <c r="D23" s="2"/>
      <c r="E23" s="32"/>
      <c r="F23" s="32"/>
      <c r="G23" s="32"/>
      <c r="H23" s="32"/>
      <c r="I23" s="32"/>
      <c r="J23" s="32"/>
      <c r="K23" s="1"/>
      <c r="L23" s="1"/>
      <c r="M23" s="1"/>
      <c r="N23" s="1"/>
      <c r="O23" s="1"/>
      <c r="P23" s="1"/>
      <c r="Q23" s="1"/>
      <c r="R23" s="1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31" t="s">
        <v>8</v>
      </c>
      <c r="B24" s="1"/>
      <c r="C24" s="1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1"/>
      <c r="B25" s="1"/>
      <c r="C25" s="1"/>
      <c r="D25" s="2"/>
      <c r="E25" s="1"/>
      <c r="F25" s="1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1"/>
      <c r="B26" s="1"/>
      <c r="C26" s="1"/>
      <c r="D26" s="2"/>
      <c r="E26" s="1"/>
      <c r="F26" s="1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1"/>
      <c r="B27" s="1"/>
      <c r="C27" s="1"/>
      <c r="D27" s="2"/>
      <c r="E27" s="1"/>
      <c r="F27" s="1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1"/>
      <c r="B28" s="1"/>
      <c r="C28" s="1"/>
      <c r="D28" s="2"/>
      <c r="E28" s="1"/>
      <c r="F28" s="1"/>
      <c r="G28" s="33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  <c r="T31" s="6"/>
      <c r="U31" s="6"/>
      <c r="V31" s="6"/>
      <c r="W31" s="6"/>
      <c r="X31" s="6"/>
      <c r="Y31" s="6"/>
      <c r="Z31" s="6"/>
    </row>
    <row r="32" ht="12.75" customHeight="1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E1:P1"/>
  </mergeCells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2" width="2.14"/>
    <col customWidth="1" min="3" max="3" width="54.43"/>
    <col customWidth="1" min="4" max="4" width="32.71"/>
    <col customWidth="1" min="5" max="5" width="18.29"/>
    <col customWidth="1" min="6" max="6" width="26.0"/>
    <col customWidth="1" min="7" max="26" width="8.86"/>
  </cols>
  <sheetData>
    <row r="1" ht="15.75" customHeight="1">
      <c r="A1" s="1"/>
      <c r="B1" s="34"/>
      <c r="C1" s="35" t="s">
        <v>9</v>
      </c>
      <c r="D1" s="36"/>
      <c r="E1" s="3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38"/>
      <c r="D2" s="3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34"/>
      <c r="C3" s="35" t="s">
        <v>10</v>
      </c>
      <c r="D3" s="4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41" t="s">
        <v>11</v>
      </c>
      <c r="D4" s="4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34"/>
      <c r="C5" s="35" t="s">
        <v>12</v>
      </c>
      <c r="D5" s="43"/>
      <c r="E5" s="4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45"/>
      <c r="D6" s="4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34"/>
      <c r="C7" s="35" t="s">
        <v>13</v>
      </c>
      <c r="D7" s="47">
        <v>1.0</v>
      </c>
      <c r="E7" s="48" t="s">
        <v>14</v>
      </c>
      <c r="F7" s="5"/>
      <c r="G7" s="1"/>
      <c r="H7" s="1">
        <v>1.0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45"/>
      <c r="D8" s="46"/>
      <c r="E8" s="1"/>
      <c r="F8" s="1"/>
      <c r="G8" s="1"/>
      <c r="H8" s="1">
        <v>2.0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1"/>
      <c r="B9" s="34"/>
      <c r="C9" s="49" t="s">
        <v>15</v>
      </c>
      <c r="D9" s="50">
        <f>IF(D5&lt;=3,D3/'Kindergarten_5th Grade'!E18,D3/('Kindergarten_5th Grade'!E18+((D5-3)*3740)))</f>
        <v>0</v>
      </c>
      <c r="E9" s="51"/>
      <c r="F9" s="1"/>
      <c r="G9" s="1"/>
      <c r="H9" s="1">
        <v>3.0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1"/>
      <c r="B10" s="1"/>
      <c r="C10" s="52"/>
      <c r="D10" s="53"/>
      <c r="E10" s="54" t="s">
        <v>16</v>
      </c>
      <c r="F10" s="5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hidden="1" customHeight="1">
      <c r="A11" s="1"/>
      <c r="B11" s="1"/>
      <c r="C11" s="56"/>
      <c r="D11" s="57">
        <f>IF(D5&lt;=3,(('Kindergarten_5th Grade'!A18/'Kindergarten_5th Grade'!E18)+(D9-1)*('Kindergarten_5th Grade'!F3-'Kindergarten_5th Grade'!F18)/5),IF(D5=4,(('Kindergarten_5th Grade'!A18/'Kindergarten_5th Grade'!G18)+(D9-1)*('Kindergarten_5th Grade'!H3-'Kindergarten_5th Grade'!H18)/5),IF(D5=5,(('Kindergarten_5th Grade'!A18/'Kindergarten_5th Grade'!I18)+(D9-1)*('Kindergarten_5th Grade'!J3-'Kindergarten_5th Grade'!J18)/5),IF(D5=6,(('Kindergarten_5th Grade'!A18/'Kindergarten_5th Grade'!K18)+(D9-1)*('Kindergarten_5th Grade'!L3-'Kindergarten_5th Grade'!L18)/5),IF(D5=7,(('Kindergarten_5th Grade'!A18/'Kindergarten_5th Grade'!M18)+(D9-1)*('Kindergarten_5th Grade'!N3-'Kindergarten_5th Grade'!N18)/5),IF(D5&gt;=8,(('Kindergarten_5th Grade'!A18/'Kindergarten_5th Grade'!O18)+(D9-1)*('Kindergarten_5th Grade'!P3-'Kindergarten_5th Grade'!P18)/5),"error"))))))</f>
        <v>0.0302091402</v>
      </c>
      <c r="E11" s="5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34"/>
      <c r="C12" s="49" t="s">
        <v>17</v>
      </c>
      <c r="D12" s="59">
        <f>IF(D14=0,0,(D14/10))</f>
        <v>90</v>
      </c>
      <c r="E12" s="60" t="str">
        <f>IF(D23=" "," ",((D23/D7)/12))</f>
        <v>#DIV/0!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61"/>
      <c r="D13" s="62"/>
      <c r="E13" s="31" t="s">
        <v>18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34"/>
      <c r="C14" s="49" t="s">
        <v>19</v>
      </c>
      <c r="D14" s="59">
        <f>IF(D7=0,0,(IF(D11*D3&lt;'Kindergarten_5th Grade'!A18,'Kindergarten_5th Grade'!A18,IF(D11*D3&gt;'Kindergarten_5th Grade'!A3,'Kindergarten_5th Grade'!A3,D11*D3))))</f>
        <v>900</v>
      </c>
      <c r="E14" s="63" t="str">
        <f>IF(E12&lt;&gt;" ",E12*12," ")</f>
        <v>#DIV/0!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52"/>
      <c r="D15" s="46"/>
      <c r="E15" s="31" t="s">
        <v>18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34"/>
      <c r="C16" s="49" t="s">
        <v>20</v>
      </c>
      <c r="D16" s="64">
        <f>D12*D7</f>
        <v>90</v>
      </c>
      <c r="E16" s="63" t="str">
        <f>IF(E14&lt;&gt;" ",E12*D7," ")</f>
        <v>#DIV/0!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52"/>
      <c r="D17" s="46"/>
      <c r="E17" s="31" t="s">
        <v>18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34"/>
      <c r="C18" s="49" t="s">
        <v>21</v>
      </c>
      <c r="D18" s="64">
        <f>D14*D7</f>
        <v>900</v>
      </c>
      <c r="E18" s="6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52"/>
      <c r="D19" s="46"/>
      <c r="E19" s="66" t="s">
        <v>18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51.75" customHeight="1">
      <c r="A20" s="1"/>
      <c r="B20" s="34"/>
      <c r="C20" s="49" t="s">
        <v>22</v>
      </c>
      <c r="D20" s="67" t="str">
        <f>D18/D3</f>
        <v>#DIV/0!</v>
      </c>
      <c r="E20" s="68" t="str">
        <f>IF(E12&lt;&gt;" ",E18/D3," ")</f>
        <v>#DIV/0!</v>
      </c>
      <c r="F20" s="69" t="s">
        <v>23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70"/>
      <c r="B21" s="70"/>
      <c r="C21" s="71"/>
      <c r="D21" s="71"/>
      <c r="E21" s="71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ht="12.75" customHeight="1">
      <c r="A22" s="58"/>
      <c r="B22" s="58"/>
      <c r="C22" s="72" t="s">
        <v>24</v>
      </c>
      <c r="D22" s="73" t="s">
        <v>25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ht="51.0" customHeight="1">
      <c r="A23" s="1"/>
      <c r="B23" s="1"/>
      <c r="C23" s="74" t="s">
        <v>26</v>
      </c>
      <c r="D23" s="31" t="str">
        <f>IF(AND(D20&gt;12%,D9&gt;4,D14&gt;1030),D3*0.12,IF(AND(D20&gt;10%,D9&lt;3.99,D14&gt;1030),D3*0.1," "))</f>
        <v>#DIV/0!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7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31" t="s">
        <v>27</v>
      </c>
      <c r="D25" s="76">
        <f>SUM(7000-D14)</f>
        <v>6100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31" t="s">
        <v>28</v>
      </c>
      <c r="D26" s="1" t="str">
        <f>SUM(9270-E14)</f>
        <v>#DIV/0!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E7:F7"/>
  </mergeCells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